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30" i="1"/>
  <c r="M25"/>
  <c r="L25"/>
  <c r="K25"/>
  <c r="J25"/>
  <c r="I25"/>
  <c r="H25"/>
  <c r="G25"/>
  <c r="F25"/>
  <c r="E25"/>
  <c r="D25"/>
  <c r="C25"/>
  <c r="B25"/>
  <c r="M21"/>
  <c r="L21"/>
  <c r="K21"/>
  <c r="J21"/>
  <c r="I21"/>
  <c r="H21"/>
  <c r="G21"/>
  <c r="F21"/>
  <c r="E21"/>
  <c r="D21"/>
  <c r="C21"/>
  <c r="B21"/>
  <c r="M17"/>
  <c r="L17"/>
  <c r="K17"/>
  <c r="J17"/>
  <c r="I17"/>
  <c r="H17"/>
  <c r="G17"/>
  <c r="F17"/>
  <c r="E17"/>
  <c r="D17"/>
  <c r="C17"/>
  <c r="B17"/>
  <c r="M13"/>
  <c r="M26" s="1"/>
  <c r="K13"/>
  <c r="I13"/>
  <c r="I26" s="1"/>
  <c r="G13"/>
  <c r="E13"/>
  <c r="E26" s="1"/>
  <c r="D13"/>
  <c r="D26" s="1"/>
  <c r="C13"/>
  <c r="C26" s="1"/>
  <c r="L12"/>
  <c r="J12"/>
  <c r="H12"/>
  <c r="F12"/>
  <c r="B12"/>
  <c r="L11"/>
  <c r="J11"/>
  <c r="H11"/>
  <c r="F11"/>
  <c r="B11"/>
  <c r="L10"/>
  <c r="J10"/>
  <c r="J13" s="1"/>
  <c r="J26" s="1"/>
  <c r="H10"/>
  <c r="F10"/>
  <c r="F13" s="1"/>
  <c r="F26" s="1"/>
  <c r="B10"/>
  <c r="L9"/>
  <c r="J9"/>
  <c r="H9"/>
  <c r="F9"/>
  <c r="E9"/>
  <c r="D9"/>
  <c r="C9"/>
  <c r="B9"/>
  <c r="L8"/>
  <c r="J8"/>
  <c r="H8"/>
  <c r="F8"/>
  <c r="B8"/>
  <c r="B13" l="1"/>
  <c r="H13"/>
  <c r="H26" s="1"/>
  <c r="L13"/>
  <c r="L26" s="1"/>
  <c r="G26"/>
  <c r="K26"/>
  <c r="B26"/>
</calcChain>
</file>

<file path=xl/sharedStrings.xml><?xml version="1.0" encoding="utf-8"?>
<sst xmlns="http://schemas.openxmlformats.org/spreadsheetml/2006/main" count="45" uniqueCount="31">
  <si>
    <t>LUNA</t>
  </si>
  <si>
    <t>S.C.ANCA MED SRL</t>
  </si>
  <si>
    <t>ALPHA MEDICAL INVEST SRL</t>
  </si>
  <si>
    <t>S.C.BROTAC MEDICAL CENTER SRL</t>
  </si>
  <si>
    <t>S.C.CENTRUL DE SĂNĂTATE VITAL SRL</t>
  </si>
  <si>
    <t>S.C.RECUPANA CLINIC SRL</t>
  </si>
  <si>
    <t>S.C.VALIBALMECU SRL</t>
  </si>
  <si>
    <t>CONTRACT</t>
  </si>
  <si>
    <t>PLĂTIT</t>
  </si>
  <si>
    <t>Total 2022</t>
  </si>
  <si>
    <t xml:space="preserve">ianuarie </t>
  </si>
  <si>
    <t>februarie</t>
  </si>
  <si>
    <t>martie</t>
  </si>
  <si>
    <t>TRIM I 2023</t>
  </si>
  <si>
    <t>aprilie</t>
  </si>
  <si>
    <t>mai</t>
  </si>
  <si>
    <t>iunie</t>
  </si>
  <si>
    <t>TRIM II 2023</t>
  </si>
  <si>
    <t>iulie</t>
  </si>
  <si>
    <t>august</t>
  </si>
  <si>
    <t>septembrie</t>
  </si>
  <si>
    <t>TRIM III 2023</t>
  </si>
  <si>
    <t>octombrie</t>
  </si>
  <si>
    <t>noiembrie</t>
  </si>
  <si>
    <t>decembrie</t>
  </si>
  <si>
    <t>TRIM IV 2023</t>
  </si>
  <si>
    <t>TOT AN 2023</t>
  </si>
  <si>
    <t>Buget 2023</t>
  </si>
  <si>
    <t>ianuarie</t>
  </si>
  <si>
    <t xml:space="preserve">iunie </t>
  </si>
  <si>
    <t>Valori contractate  pentru specialitatea medicină fizică şi de reabilitare în bazele de tratament  1 ianuarie - 30 iunie 2023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</si>
</sst>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1" fillId="0" borderId="0" xfId="0" applyNumberFormat="1" applyFont="1"/>
    <xf numFmtId="1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17" fontId="4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2" fontId="0" fillId="0" borderId="0" xfId="0" applyNumberFormat="1"/>
    <xf numFmtId="4" fontId="0" fillId="0" borderId="0" xfId="0" applyNumberFormat="1"/>
    <xf numFmtId="0" fontId="6" fillId="0" borderId="0" xfId="0" applyFont="1"/>
    <xf numFmtId="0" fontId="2" fillId="0" borderId="0" xfId="0" applyFont="1" applyAlignment="1">
      <alignment horizontal="center" wrapText="1"/>
    </xf>
    <xf numFmtId="4" fontId="2" fillId="0" borderId="0" xfId="0" applyNumberFormat="1" applyFont="1"/>
    <xf numFmtId="4" fontId="7" fillId="0" borderId="0" xfId="0" applyNumberFormat="1" applyFont="1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right" vertical="center"/>
    </xf>
    <xf numFmtId="1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6"/>
  <sheetViews>
    <sheetView tabSelected="1" workbookViewId="0">
      <selection activeCell="O11" sqref="O11"/>
    </sheetView>
  </sheetViews>
  <sheetFormatPr defaultRowHeight="15"/>
  <cols>
    <col min="1" max="1" width="13" customWidth="1"/>
    <col min="2" max="2" width="14" customWidth="1"/>
    <col min="4" max="4" width="12" customWidth="1"/>
    <col min="6" max="6" width="12" customWidth="1"/>
    <col min="8" max="8" width="11.85546875" customWidth="1"/>
    <col min="10" max="10" width="12.7109375" customWidth="1"/>
    <col min="12" max="12" width="12.42578125" customWidth="1"/>
    <col min="13" max="13" width="10.7109375" customWidth="1"/>
  </cols>
  <sheetData>
    <row r="3" spans="1:13">
      <c r="B3" s="32" t="s">
        <v>30</v>
      </c>
    </row>
    <row r="4" spans="1:13">
      <c r="A4" s="1"/>
    </row>
    <row r="5" spans="1:13">
      <c r="A5" s="2"/>
    </row>
    <row r="6" spans="1:13" ht="51.75" customHeight="1">
      <c r="A6" s="3" t="s">
        <v>0</v>
      </c>
      <c r="B6" s="4" t="s">
        <v>1</v>
      </c>
      <c r="C6" s="4"/>
      <c r="D6" s="5" t="s">
        <v>2</v>
      </c>
      <c r="E6" s="6"/>
      <c r="F6" s="5" t="s">
        <v>3</v>
      </c>
      <c r="G6" s="7"/>
      <c r="H6" s="5" t="s">
        <v>4</v>
      </c>
      <c r="I6" s="7"/>
      <c r="J6" s="5" t="s">
        <v>5</v>
      </c>
      <c r="K6" s="7"/>
      <c r="L6" s="4" t="s">
        <v>6</v>
      </c>
      <c r="M6" s="8"/>
    </row>
    <row r="7" spans="1:13">
      <c r="A7" s="9"/>
      <c r="B7" s="10" t="s">
        <v>7</v>
      </c>
      <c r="C7" s="10" t="s">
        <v>8</v>
      </c>
      <c r="D7" s="10" t="s">
        <v>7</v>
      </c>
      <c r="E7" s="10" t="s">
        <v>8</v>
      </c>
      <c r="F7" s="10" t="s">
        <v>7</v>
      </c>
      <c r="G7" s="10" t="s">
        <v>8</v>
      </c>
      <c r="H7" s="10" t="s">
        <v>7</v>
      </c>
      <c r="I7" s="10" t="s">
        <v>8</v>
      </c>
      <c r="J7" s="10" t="s">
        <v>7</v>
      </c>
      <c r="K7" s="10" t="s">
        <v>8</v>
      </c>
      <c r="L7" s="10" t="s">
        <v>7</v>
      </c>
      <c r="M7" s="10" t="s">
        <v>8</v>
      </c>
    </row>
    <row r="8" spans="1:13">
      <c r="A8" s="11">
        <v>44896</v>
      </c>
      <c r="B8" s="12">
        <f>7574+5488+1232</f>
        <v>14294</v>
      </c>
      <c r="C8" s="13">
        <v>13944</v>
      </c>
      <c r="D8" s="13"/>
      <c r="E8" s="13"/>
      <c r="F8" s="12">
        <f>16114+10668+2240+5138</f>
        <v>34160</v>
      </c>
      <c r="G8" s="13">
        <v>33726</v>
      </c>
      <c r="H8" s="12">
        <f>9296+6356+1498</f>
        <v>17150</v>
      </c>
      <c r="I8" s="13">
        <v>16726.5</v>
      </c>
      <c r="J8" s="12">
        <f>16660+10976+2758</f>
        <v>30394</v>
      </c>
      <c r="K8" s="13">
        <v>30156</v>
      </c>
      <c r="L8" s="14">
        <f>10654+7518+1750</f>
        <v>19922</v>
      </c>
      <c r="M8" s="13">
        <v>17556</v>
      </c>
    </row>
    <row r="9" spans="1:13">
      <c r="A9" s="15" t="s">
        <v>9</v>
      </c>
      <c r="B9" s="16">
        <f>7574+5488+1232</f>
        <v>14294</v>
      </c>
      <c r="C9" s="16">
        <f>7574+5488+1232</f>
        <v>14294</v>
      </c>
      <c r="D9" s="16">
        <f>7574+5488+1232</f>
        <v>14294</v>
      </c>
      <c r="E9" s="16">
        <f>7574+5488+1232</f>
        <v>14294</v>
      </c>
      <c r="F9" s="16">
        <f>16114+10668+2240+5138</f>
        <v>34160</v>
      </c>
      <c r="G9" s="17">
        <v>33726</v>
      </c>
      <c r="H9" s="16">
        <f>9296+6356+1498</f>
        <v>17150</v>
      </c>
      <c r="I9" s="17">
        <v>16726.5</v>
      </c>
      <c r="J9" s="16">
        <f>16660+10976+2758</f>
        <v>30394</v>
      </c>
      <c r="K9" s="17">
        <v>30156</v>
      </c>
      <c r="L9" s="17">
        <f>10654+7518+1750</f>
        <v>19922</v>
      </c>
      <c r="M9" s="17">
        <v>17556</v>
      </c>
    </row>
    <row r="10" spans="1:13">
      <c r="A10" s="11" t="s">
        <v>10</v>
      </c>
      <c r="B10" s="13">
        <f>20832-1974</f>
        <v>18858</v>
      </c>
      <c r="C10" s="14">
        <v>18858</v>
      </c>
      <c r="D10" s="14"/>
      <c r="E10" s="14"/>
      <c r="F10" s="13">
        <f>37898-2338</f>
        <v>35560</v>
      </c>
      <c r="G10" s="14">
        <v>35553</v>
      </c>
      <c r="H10" s="13">
        <f>25578</f>
        <v>25578</v>
      </c>
      <c r="I10" s="14">
        <v>25557</v>
      </c>
      <c r="J10" s="13">
        <f>47068-4900</f>
        <v>42168</v>
      </c>
      <c r="K10" s="14">
        <v>42168</v>
      </c>
      <c r="L10" s="14">
        <f>29624-10346</f>
        <v>19278</v>
      </c>
      <c r="M10" s="13">
        <v>19278</v>
      </c>
    </row>
    <row r="11" spans="1:13">
      <c r="A11" s="11" t="s">
        <v>11</v>
      </c>
      <c r="B11" s="13">
        <f>20832-6118+2478+266-574+1974-4536</f>
        <v>14322</v>
      </c>
      <c r="C11" s="13">
        <v>14322</v>
      </c>
      <c r="D11" s="13"/>
      <c r="E11" s="13"/>
      <c r="F11" s="13">
        <f>37898+1666+4494+490+168+2338-9674</f>
        <v>37380</v>
      </c>
      <c r="G11" s="13">
        <v>37380</v>
      </c>
      <c r="H11" s="13">
        <f>25578+1120+3038-1596+112-112</f>
        <v>28140</v>
      </c>
      <c r="I11" s="13">
        <v>28140</v>
      </c>
      <c r="J11" s="13">
        <f>47068+2058-13524+476+168+4900-28</f>
        <v>41118</v>
      </c>
      <c r="K11" s="13">
        <v>41118</v>
      </c>
      <c r="L11" s="14">
        <f>29624+1274+3514+364+126+10346-22946</f>
        <v>22302</v>
      </c>
      <c r="M11" s="13">
        <v>22302</v>
      </c>
    </row>
    <row r="12" spans="1:13">
      <c r="A12" s="11" t="s">
        <v>12</v>
      </c>
      <c r="B12" s="14">
        <f>18340+4536</f>
        <v>22876</v>
      </c>
      <c r="C12" s="13"/>
      <c r="D12" s="13">
        <v>18368</v>
      </c>
      <c r="E12" s="13"/>
      <c r="F12" s="14">
        <f>33936+9674</f>
        <v>43610</v>
      </c>
      <c r="G12" s="13"/>
      <c r="H12" s="14">
        <f>13776+112</f>
        <v>13888</v>
      </c>
      <c r="I12" s="13"/>
      <c r="J12" s="14">
        <f>32592+28</f>
        <v>32620</v>
      </c>
      <c r="K12" s="13"/>
      <c r="L12" s="14">
        <f>25984+22946</f>
        <v>48930</v>
      </c>
      <c r="M12" s="13"/>
    </row>
    <row r="13" spans="1:13">
      <c r="A13" s="18" t="s">
        <v>13</v>
      </c>
      <c r="B13" s="19">
        <f>B10+B11+B12</f>
        <v>56056</v>
      </c>
      <c r="C13" s="19">
        <f>C10+C11+C12</f>
        <v>33180</v>
      </c>
      <c r="D13" s="19">
        <f>D10+D11+D12</f>
        <v>18368</v>
      </c>
      <c r="E13" s="19">
        <f>E10+E11+E12</f>
        <v>0</v>
      </c>
      <c r="F13" s="19">
        <f t="shared" ref="F13:M13" si="0">F10+F11+F12</f>
        <v>116550</v>
      </c>
      <c r="G13" s="19">
        <f t="shared" si="0"/>
        <v>72933</v>
      </c>
      <c r="H13" s="19">
        <f t="shared" si="0"/>
        <v>67606</v>
      </c>
      <c r="I13" s="19">
        <f t="shared" si="0"/>
        <v>53697</v>
      </c>
      <c r="J13" s="19">
        <f t="shared" si="0"/>
        <v>115906</v>
      </c>
      <c r="K13" s="19">
        <f t="shared" si="0"/>
        <v>83286</v>
      </c>
      <c r="L13" s="19">
        <f t="shared" si="0"/>
        <v>90510</v>
      </c>
      <c r="M13" s="19">
        <f t="shared" si="0"/>
        <v>41580</v>
      </c>
    </row>
    <row r="14" spans="1:13">
      <c r="A14" s="11" t="s">
        <v>14</v>
      </c>
      <c r="B14" s="14">
        <v>20860</v>
      </c>
      <c r="C14" s="14"/>
      <c r="D14" s="14">
        <v>21336</v>
      </c>
      <c r="E14" s="14"/>
      <c r="F14" s="14">
        <v>40180</v>
      </c>
      <c r="G14" s="14"/>
      <c r="H14" s="14">
        <v>16338</v>
      </c>
      <c r="I14" s="14"/>
      <c r="J14" s="14">
        <v>37786</v>
      </c>
      <c r="K14" s="14"/>
      <c r="L14" s="14">
        <v>30520</v>
      </c>
      <c r="M14" s="13"/>
    </row>
    <row r="15" spans="1:13">
      <c r="A15" s="11" t="s">
        <v>15</v>
      </c>
      <c r="B15" s="14">
        <v>20860</v>
      </c>
      <c r="C15" s="13"/>
      <c r="D15" s="14">
        <v>21336</v>
      </c>
      <c r="E15" s="13"/>
      <c r="F15" s="14">
        <v>40152</v>
      </c>
      <c r="G15" s="13"/>
      <c r="H15" s="14">
        <v>16338</v>
      </c>
      <c r="I15" s="13"/>
      <c r="J15" s="14">
        <v>37786</v>
      </c>
      <c r="K15" s="13"/>
      <c r="L15" s="14">
        <v>30520</v>
      </c>
      <c r="M15" s="13"/>
    </row>
    <row r="16" spans="1:13">
      <c r="A16" s="11" t="s">
        <v>16</v>
      </c>
      <c r="B16" s="14">
        <v>20860</v>
      </c>
      <c r="C16" s="13"/>
      <c r="D16" s="14">
        <v>21336</v>
      </c>
      <c r="E16" s="13"/>
      <c r="F16" s="14">
        <v>40152</v>
      </c>
      <c r="G16" s="13"/>
      <c r="H16" s="14">
        <v>16338</v>
      </c>
      <c r="I16" s="13"/>
      <c r="J16" s="14">
        <v>37786</v>
      </c>
      <c r="K16" s="13"/>
      <c r="L16" s="14">
        <v>30520</v>
      </c>
      <c r="M16" s="13"/>
    </row>
    <row r="17" spans="1:13">
      <c r="A17" s="18" t="s">
        <v>17</v>
      </c>
      <c r="B17" s="19">
        <f>B14+B15+B16</f>
        <v>62580</v>
      </c>
      <c r="C17" s="19">
        <f>C14+C15+C16</f>
        <v>0</v>
      </c>
      <c r="D17" s="19">
        <f>D14+D15+D16</f>
        <v>64008</v>
      </c>
      <c r="E17" s="19">
        <f>E14+E15+E16</f>
        <v>0</v>
      </c>
      <c r="F17" s="19">
        <f t="shared" ref="F17:M17" si="1">F14+F15+F16</f>
        <v>120484</v>
      </c>
      <c r="G17" s="19">
        <f t="shared" si="1"/>
        <v>0</v>
      </c>
      <c r="H17" s="19">
        <f t="shared" si="1"/>
        <v>49014</v>
      </c>
      <c r="I17" s="19">
        <f t="shared" si="1"/>
        <v>0</v>
      </c>
      <c r="J17" s="19">
        <f t="shared" si="1"/>
        <v>113358</v>
      </c>
      <c r="K17" s="19">
        <f t="shared" si="1"/>
        <v>0</v>
      </c>
      <c r="L17" s="19">
        <f t="shared" si="1"/>
        <v>91560</v>
      </c>
      <c r="M17" s="19">
        <f t="shared" si="1"/>
        <v>0</v>
      </c>
    </row>
    <row r="18" spans="1:13">
      <c r="A18" s="11" t="s">
        <v>18</v>
      </c>
      <c r="B18" s="14"/>
      <c r="C18" s="13"/>
      <c r="D18" s="13"/>
      <c r="E18" s="13"/>
      <c r="F18" s="14"/>
      <c r="G18" s="13"/>
      <c r="H18" s="14"/>
      <c r="I18" s="13"/>
      <c r="J18" s="14"/>
      <c r="K18" s="13"/>
      <c r="L18" s="13"/>
      <c r="M18" s="13"/>
    </row>
    <row r="19" spans="1:13">
      <c r="A19" s="11" t="s">
        <v>19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3"/>
    </row>
    <row r="20" spans="1:13">
      <c r="A20" s="11" t="s">
        <v>20</v>
      </c>
      <c r="B20" s="14"/>
      <c r="C20" s="13"/>
      <c r="D20" s="13"/>
      <c r="E20" s="13"/>
      <c r="F20" s="14"/>
      <c r="G20" s="13"/>
      <c r="H20" s="14"/>
      <c r="I20" s="13"/>
      <c r="J20" s="14"/>
      <c r="K20" s="13"/>
      <c r="L20" s="14"/>
      <c r="M20" s="13"/>
    </row>
    <row r="21" spans="1:13">
      <c r="A21" s="18" t="s">
        <v>21</v>
      </c>
      <c r="B21" s="19">
        <f>B18+B19+B20</f>
        <v>0</v>
      </c>
      <c r="C21" s="19">
        <f>C18+C19+C20</f>
        <v>0</v>
      </c>
      <c r="D21" s="19">
        <f>D18+D19+D20</f>
        <v>0</v>
      </c>
      <c r="E21" s="19">
        <f>E18+E19+E20</f>
        <v>0</v>
      </c>
      <c r="F21" s="19">
        <f t="shared" ref="F21:M21" si="2">F18+F19+F20</f>
        <v>0</v>
      </c>
      <c r="G21" s="19">
        <f t="shared" si="2"/>
        <v>0</v>
      </c>
      <c r="H21" s="19">
        <f t="shared" si="2"/>
        <v>0</v>
      </c>
      <c r="I21" s="19">
        <f t="shared" si="2"/>
        <v>0</v>
      </c>
      <c r="J21" s="19">
        <f t="shared" si="2"/>
        <v>0</v>
      </c>
      <c r="K21" s="19">
        <f t="shared" si="2"/>
        <v>0</v>
      </c>
      <c r="L21" s="19">
        <f t="shared" si="2"/>
        <v>0</v>
      </c>
      <c r="M21" s="19">
        <f t="shared" si="2"/>
        <v>0</v>
      </c>
    </row>
    <row r="22" spans="1:13">
      <c r="A22" s="11" t="s">
        <v>22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3"/>
    </row>
    <row r="23" spans="1:13">
      <c r="A23" s="11" t="s">
        <v>23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3"/>
    </row>
    <row r="24" spans="1:13">
      <c r="A24" s="11" t="s">
        <v>24</v>
      </c>
      <c r="B24" s="12"/>
      <c r="C24" s="13"/>
      <c r="D24" s="13"/>
      <c r="E24" s="13"/>
      <c r="F24" s="12"/>
      <c r="G24" s="13"/>
      <c r="H24" s="12"/>
      <c r="I24" s="13"/>
      <c r="J24" s="12"/>
      <c r="K24" s="13"/>
      <c r="L24" s="14"/>
      <c r="M24" s="13"/>
    </row>
    <row r="25" spans="1:13">
      <c r="A25" s="18" t="s">
        <v>25</v>
      </c>
      <c r="B25" s="19">
        <f>B22+B23+B24</f>
        <v>0</v>
      </c>
      <c r="C25" s="19">
        <f>C22+C23+C24</f>
        <v>0</v>
      </c>
      <c r="D25" s="19">
        <f>D22+D23+D24</f>
        <v>0</v>
      </c>
      <c r="E25" s="19">
        <f>E22+E23+E24</f>
        <v>0</v>
      </c>
      <c r="F25" s="19">
        <f>F22+F23+F24</f>
        <v>0</v>
      </c>
      <c r="G25" s="19">
        <f t="shared" ref="G25:M25" si="3">G22+G23+G24</f>
        <v>0</v>
      </c>
      <c r="H25" s="19">
        <f t="shared" si="3"/>
        <v>0</v>
      </c>
      <c r="I25" s="19">
        <f t="shared" si="3"/>
        <v>0</v>
      </c>
      <c r="J25" s="19">
        <f t="shared" si="3"/>
        <v>0</v>
      </c>
      <c r="K25" s="19">
        <f t="shared" si="3"/>
        <v>0</v>
      </c>
      <c r="L25" s="19">
        <f t="shared" si="3"/>
        <v>0</v>
      </c>
      <c r="M25" s="19">
        <f t="shared" si="3"/>
        <v>0</v>
      </c>
    </row>
    <row r="26" spans="1:13">
      <c r="A26" s="18" t="s">
        <v>26</v>
      </c>
      <c r="B26" s="19">
        <f>B13+B17+B21+B25</f>
        <v>118636</v>
      </c>
      <c r="C26" s="19">
        <f>C13+C17+C21+C25</f>
        <v>33180</v>
      </c>
      <c r="D26" s="19">
        <f>D13+D17+D21+D25</f>
        <v>82376</v>
      </c>
      <c r="E26" s="19">
        <f t="shared" ref="E26:M26" si="4">E13+E17+E21+E25</f>
        <v>0</v>
      </c>
      <c r="F26" s="19">
        <f t="shared" si="4"/>
        <v>237034</v>
      </c>
      <c r="G26" s="19">
        <f t="shared" si="4"/>
        <v>72933</v>
      </c>
      <c r="H26" s="19">
        <f t="shared" si="4"/>
        <v>116620</v>
      </c>
      <c r="I26" s="19">
        <f t="shared" si="4"/>
        <v>53697</v>
      </c>
      <c r="J26" s="19">
        <f t="shared" si="4"/>
        <v>229264</v>
      </c>
      <c r="K26" s="19">
        <f t="shared" si="4"/>
        <v>83286</v>
      </c>
      <c r="L26" s="19">
        <f t="shared" si="4"/>
        <v>182070</v>
      </c>
      <c r="M26" s="19">
        <f t="shared" si="4"/>
        <v>41580</v>
      </c>
    </row>
    <row r="27" spans="1:13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>
      <c r="A28" s="22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>
      <c r="A29" s="23"/>
      <c r="B29" s="21"/>
      <c r="C29" s="25"/>
      <c r="J29" s="21"/>
      <c r="L29" s="21"/>
    </row>
    <row r="30" spans="1:13">
      <c r="A30" s="26" t="s">
        <v>27</v>
      </c>
      <c r="B30" s="24">
        <f>B31+B32+B33+B34+B35+B36</f>
        <v>966000</v>
      </c>
      <c r="D30" s="21"/>
    </row>
    <row r="31" spans="1:13">
      <c r="A31" s="27" t="s">
        <v>28</v>
      </c>
      <c r="B31" s="21">
        <v>161000</v>
      </c>
      <c r="C31" s="21"/>
      <c r="D31" s="21"/>
      <c r="L31" s="21"/>
    </row>
    <row r="32" spans="1:13">
      <c r="A32" s="28" t="s">
        <v>11</v>
      </c>
      <c r="B32" s="21">
        <v>161000</v>
      </c>
      <c r="C32" s="21"/>
      <c r="H32" s="21"/>
    </row>
    <row r="33" spans="1:2">
      <c r="A33" s="29" t="s">
        <v>12</v>
      </c>
      <c r="B33" s="21">
        <v>142996</v>
      </c>
    </row>
    <row r="34" spans="1:2">
      <c r="A34" s="29" t="s">
        <v>14</v>
      </c>
      <c r="B34" s="21">
        <v>167020</v>
      </c>
    </row>
    <row r="35" spans="1:2">
      <c r="A35" s="29" t="s">
        <v>15</v>
      </c>
      <c r="B35" s="30">
        <v>166992</v>
      </c>
    </row>
    <row r="36" spans="1:2">
      <c r="A36" s="29" t="s">
        <v>29</v>
      </c>
      <c r="B36" s="31">
        <v>166992</v>
      </c>
    </row>
  </sheetData>
  <mergeCells count="6"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2023-04-03T07:05:30Z</dcterms:modified>
</cp:coreProperties>
</file>